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Y:\AR PROCESSES (RS1081)\EE Annual Rprt 08-038-RP (07-085-TF)\5-1-23 Report\Filing\"/>
    </mc:Choice>
  </mc:AlternateContent>
  <xr:revisionPtr revIDLastSave="0" documentId="13_ncr:1_{4182EC34-8FBB-4B7C-81B1-6F4C88601550}" xr6:coauthVersionLast="47" xr6:coauthVersionMax="47" xr10:uidLastSave="{00000000-0000-0000-0000-000000000000}"/>
  <bookViews>
    <workbookView xWindow="-28920" yWindow="1560" windowWidth="29040" windowHeight="15840" activeTab="2" xr2:uid="{00000000-000D-0000-FFFF-FFFF00000000}"/>
  </bookViews>
  <sheets>
    <sheet name="Cover Sheet" sheetId="3" r:id="rId1"/>
    <sheet name="Notes" sheetId="2" r:id="rId2"/>
    <sheet name="CO2 Model" sheetId="1" r:id="rId3"/>
  </sheets>
  <definedNames>
    <definedName name="Region">'CO2 Model'!$Z$18:$Z$19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B22" i="1" s="1"/>
  <c r="D32" i="1"/>
  <c r="B23" i="1"/>
  <c r="B9" i="1"/>
  <c r="D29" i="1"/>
  <c r="D37" i="1" s="1"/>
  <c r="D27" i="1"/>
  <c r="D35" i="1" s="1"/>
  <c r="D26" i="1"/>
  <c r="D28" i="1"/>
  <c r="D36" i="1" s="1"/>
  <c r="C29" i="1" l="1"/>
  <c r="C37" i="1" s="1"/>
  <c r="C27" i="1"/>
  <c r="C35" i="1" s="1"/>
  <c r="C26" i="1"/>
  <c r="C28" i="1"/>
  <c r="C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tc={5D7F9447-82F9-4C67-99F7-601A39F014AC}</author>
  </authors>
  <commentList>
    <comment ref="D31" authorId="0" shapeId="0" xr:uid="{00000000-0006-0000-02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delivery rate and cost of gas rider</t>
      </text>
    </comment>
  </commentList>
</comments>
</file>

<file path=xl/sharedStrings.xml><?xml version="1.0" encoding="utf-8"?>
<sst xmlns="http://schemas.openxmlformats.org/spreadsheetml/2006/main" count="53" uniqueCount="49">
  <si>
    <t>Gas</t>
  </si>
  <si>
    <t>CO2 Equivalent</t>
  </si>
  <si>
    <t>CO2</t>
  </si>
  <si>
    <t>Fuel</t>
  </si>
  <si>
    <t>kg CO2 per mmBtu</t>
  </si>
  <si>
    <t>Natural Gas</t>
  </si>
  <si>
    <t>CO2 lb / MWh</t>
  </si>
  <si>
    <t>Conversion factors</t>
  </si>
  <si>
    <t>therms per mmBTU</t>
  </si>
  <si>
    <t>CO2 tons / kWh</t>
  </si>
  <si>
    <t>pounds to metric tons</t>
  </si>
  <si>
    <t>CO2 tons / therm</t>
  </si>
  <si>
    <t>kilograms to metric tons</t>
  </si>
  <si>
    <t>CO2 Price per ton</t>
  </si>
  <si>
    <t xml:space="preserve"> </t>
  </si>
  <si>
    <t>₵ / therm</t>
  </si>
  <si>
    <t>Region</t>
  </si>
  <si>
    <t>SRMV (Arkansas/Mississippi Valley)</t>
  </si>
  <si>
    <t>per $</t>
  </si>
  <si>
    <t>Calculated emissions per unit</t>
  </si>
  <si>
    <t>Conversions for listed units</t>
  </si>
  <si>
    <t>Emissions factors for natural gas</t>
  </si>
  <si>
    <t>Local emissions factors for electricity in Arkansas</t>
  </si>
  <si>
    <t>Scenario</t>
  </si>
  <si>
    <t>Per dollar for calculations</t>
  </si>
  <si>
    <t>Middle case</t>
  </si>
  <si>
    <t>High case</t>
  </si>
  <si>
    <t>Emissions Calculations</t>
  </si>
  <si>
    <t>Utility's lowest value</t>
  </si>
  <si>
    <t>Utility's median value</t>
  </si>
  <si>
    <t>Utility's highest value</t>
  </si>
  <si>
    <t>Utility Specific (Enter value here==&gt;)</t>
  </si>
  <si>
    <t>Low case (Enter low case here ==&gt;)</t>
  </si>
  <si>
    <t>Middle case (Enter mid case here ==&gt;)</t>
  </si>
  <si>
    <t>High case (Enter high case here ==&gt;)</t>
  </si>
  <si>
    <t>₵ / kWh</t>
  </si>
  <si>
    <t>Rate Impacts</t>
  </si>
  <si>
    <t xml:space="preserve">Low case </t>
  </si>
  <si>
    <t>Rates</t>
  </si>
  <si>
    <t>% Change per kWh</t>
  </si>
  <si>
    <t>% Change per therm</t>
  </si>
  <si>
    <t>Per unit energy charge (per kWh or therm rate)</t>
  </si>
  <si>
    <t>SPSO (SPP South)</t>
  </si>
  <si>
    <t>CO2 Rate Lookup</t>
  </si>
  <si>
    <t>Choose the region using dropdown (in cell A18)</t>
  </si>
  <si>
    <t>Non-Baseload Emission Factors</t>
  </si>
  <si>
    <t>Exhibit A : Carbon Pricing Calculator</t>
  </si>
  <si>
    <t>Regarding APSC Commission Order No. 31 in Docket No.10-100-R and</t>
  </si>
  <si>
    <t xml:space="preserve">Order No. 48 in Docket No. 13-002-U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</si>
</sst>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0.0%"/>
    <numFmt numFmtId="166" formatCode="_(* #,##0.0_);_(* \(#,##0.0\);_(* &quot;-&quot;??_);_(@_)"/>
  </numFmts>
  <fonts count="10" x14ac:knownFonts="1">
    <font>
      <sz val="11"/>
      <color theme="1"/>
      <name val="Roboto"/>
      <family val="2"/>
      <scheme val="minor"/>
    </font>
    <font>
      <sz val="11"/>
      <color theme="1"/>
      <name val="Calibri"/>
      <family val="2"/>
    </font>
    <font>
      <sz val="11"/>
      <color theme="2"/>
      <name val="Roboto"/>
      <family val="2"/>
      <scheme val="minor"/>
    </font>
    <font>
      <b/>
      <sz val="11"/>
      <color theme="1"/>
      <name val="Roboto"/>
      <scheme val="minor"/>
    </font>
    <font>
      <sz val="11"/>
      <color theme="1"/>
      <name val="Roboto"/>
      <family val="2"/>
      <scheme val="minor"/>
    </font>
    <font>
      <b/>
      <sz val="11"/>
      <color theme="2"/>
      <name val="Roboto"/>
      <scheme val="minor"/>
    </font>
    <font>
      <b/>
      <sz val="11"/>
      <color theme="0"/>
      <name val="Roboto"/>
      <scheme val="minor"/>
    </font>
    <font>
      <sz val="11"/>
      <color theme="1"/>
      <name val="Roboto"/>
      <scheme val="minor"/>
    </font>
    <font>
      <sz val="14"/>
      <color rgb="FF000000"/>
      <name val="Times New Roman"/>
      <family val="1"/>
    </font>
    <font>
      <sz val="14"/>
      <color rgb="FF000000"/>
      <name val="Roboto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4"/>
        <bgColor theme="0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9" tint="-0.249977111117893"/>
        <bgColor theme="0"/>
      </patternFill>
    </fill>
    <fill>
      <patternFill patternType="solid">
        <fgColor theme="4" tint="0.39997558519241921"/>
        <bgColor theme="0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2" xfId="0" applyFill="1" applyBorder="1"/>
    <xf numFmtId="0" fontId="2" fillId="3" borderId="4" xfId="0" applyFont="1" applyFill="1" applyBorder="1"/>
    <xf numFmtId="8" fontId="0" fillId="2" borderId="0" xfId="0" applyNumberFormat="1" applyFill="1"/>
    <xf numFmtId="164" fontId="0" fillId="2" borderId="2" xfId="0" applyNumberFormat="1" applyFill="1" applyBorder="1"/>
    <xf numFmtId="0" fontId="2" fillId="2" borderId="0" xfId="0" applyFont="1" applyFill="1"/>
    <xf numFmtId="0" fontId="1" fillId="2" borderId="0" xfId="0" applyFont="1" applyFill="1"/>
    <xf numFmtId="0" fontId="0" fillId="2" borderId="0" xfId="0" applyFill="1" applyAlignment="1">
      <alignment horizontal="center"/>
    </xf>
    <xf numFmtId="6" fontId="0" fillId="2" borderId="0" xfId="0" applyNumberFormat="1" applyFill="1"/>
    <xf numFmtId="0" fontId="0" fillId="4" borderId="2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3" fillId="7" borderId="2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0" xfId="0" applyFont="1" applyFill="1"/>
    <xf numFmtId="0" fontId="5" fillId="3" borderId="2" xfId="0" applyFont="1" applyFill="1" applyBorder="1"/>
    <xf numFmtId="0" fontId="5" fillId="3" borderId="3" xfId="0" applyFont="1" applyFill="1" applyBorder="1"/>
    <xf numFmtId="0" fontId="3" fillId="7" borderId="2" xfId="0" applyFont="1" applyFill="1" applyBorder="1" applyAlignment="1">
      <alignment wrapText="1"/>
    </xf>
    <xf numFmtId="165" fontId="0" fillId="0" borderId="2" xfId="0" applyNumberFormat="1" applyBorder="1"/>
    <xf numFmtId="0" fontId="6" fillId="6" borderId="2" xfId="0" applyFont="1" applyFill="1" applyBorder="1" applyAlignment="1">
      <alignment horizontal="center"/>
    </xf>
    <xf numFmtId="6" fontId="6" fillId="6" borderId="2" xfId="0" applyNumberFormat="1" applyFont="1" applyFill="1" applyBorder="1"/>
    <xf numFmtId="0" fontId="6" fillId="6" borderId="2" xfId="0" applyFont="1" applyFill="1" applyBorder="1"/>
    <xf numFmtId="0" fontId="7" fillId="4" borderId="2" xfId="0" applyFont="1" applyFill="1" applyBorder="1" applyAlignment="1">
      <alignment horizontal="left"/>
    </xf>
    <xf numFmtId="6" fontId="7" fillId="5" borderId="2" xfId="0" applyNumberFormat="1" applyFont="1" applyFill="1" applyBorder="1"/>
    <xf numFmtId="0" fontId="7" fillId="4" borderId="2" xfId="0" applyFont="1" applyFill="1" applyBorder="1"/>
    <xf numFmtId="0" fontId="7" fillId="5" borderId="2" xfId="0" applyFont="1" applyFill="1" applyBorder="1"/>
    <xf numFmtId="43" fontId="6" fillId="6" borderId="2" xfId="1" applyFont="1" applyFill="1" applyBorder="1" applyAlignment="1">
      <alignment horizontal="center"/>
    </xf>
    <xf numFmtId="4" fontId="0" fillId="2" borderId="2" xfId="0" applyNumberFormat="1" applyFill="1" applyBorder="1"/>
    <xf numFmtId="166" fontId="0" fillId="2" borderId="2" xfId="1" applyNumberFormat="1" applyFont="1" applyFill="1" applyBorder="1"/>
    <xf numFmtId="0" fontId="8" fillId="0" borderId="0" xfId="0" applyFont="1" applyAlignment="1">
      <alignment horizontal="left" vertical="center" indent="8"/>
    </xf>
    <xf numFmtId="0" fontId="9" fillId="0" borderId="0" xfId="0" applyFont="1"/>
    <xf numFmtId="0" fontId="9" fillId="0" borderId="0" xfId="0" applyFont="1" applyAlignment="1">
      <alignment horizontal="left" indent="1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1"/>
    </xf>
    <xf numFmtId="6" fontId="7" fillId="5" borderId="2" xfId="0" applyNumberFormat="1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31749</xdr:rowOff>
    </xdr:from>
    <xdr:to>
      <xdr:col>10</xdr:col>
      <xdr:colOff>625475</xdr:colOff>
      <xdr:row>7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999517-0B83-44C5-A321-B2AA80B10CC5}"/>
            </a:ext>
          </a:extLst>
        </xdr:cNvPr>
        <xdr:cNvSpPr txBox="1"/>
      </xdr:nvSpPr>
      <xdr:spPr>
        <a:xfrm>
          <a:off x="47625" y="31749"/>
          <a:ext cx="7150100" cy="13684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*All emissions factors pulled from "Emission Factors for Greenhouse Gas Inventories", US EPA, March 2018 update.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https://www.epa.gov/sites/production/files/2018-03/documents/emission-factors_mar_2018_0.pdf</a:t>
          </a:r>
          <a:r>
            <a:rPr lang="en-US"/>
            <a:t> </a:t>
          </a:r>
        </a:p>
        <a:p>
          <a:endParaRPr lang="en-US" sz="1100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that the Non-Baseload Emission Factors (CO2 lb / MWh) assume a generation mix consistent with the current mix, and are not specifically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broken out for generation mix by utility. To enter utility specific assumptions, calculate emissions factors starting from the power plant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level based on the total energy generated in a year, and apply in place of the "CO2 lb / MWh" value (cell B19)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oah Lieb" id="{219FC39E-ED4E-4618-8F80-B8A2A42DC2FA}" userId="58f6303ec66999ca" providerId="Windows Live"/>
</personList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4D4D4F"/>
      </a:dk2>
      <a:lt2>
        <a:srgbClr val="F3F3F8"/>
      </a:lt2>
      <a:accent1>
        <a:srgbClr val="587E39"/>
      </a:accent1>
      <a:accent2>
        <a:srgbClr val="C49218"/>
      </a:accent2>
      <a:accent3>
        <a:srgbClr val="5F397E"/>
      </a:accent3>
      <a:accent4>
        <a:srgbClr val="1849C4"/>
      </a:accent4>
      <a:accent5>
        <a:srgbClr val="C00000"/>
      </a:accent5>
      <a:accent6>
        <a:srgbClr val="ED7D31"/>
      </a:accent6>
      <a:hlink>
        <a:srgbClr val="1849C4"/>
      </a:hlink>
      <a:folHlink>
        <a:srgbClr val="7030A0"/>
      </a:folHlink>
    </a:clrScheme>
    <a:fontScheme name="Apex">
      <a:majorFont>
        <a:latin typeface="Roboto Slab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1" dT="2019-10-07T16:27:08.40" personId="{219FC39E-ED4E-4618-8F80-B8A2A42DC2FA}" id="{5D7F9447-82F9-4C67-99F7-601A39F014AC}">
    <text>Includes delivery rate and cost of gas rider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"/>
  <sheetViews>
    <sheetView workbookViewId="0">
      <selection activeCell="C13" sqref="C13"/>
    </sheetView>
  </sheetViews>
  <sheetFormatPr defaultColWidth="10.69921875" defaultRowHeight="14.4" x14ac:dyDescent="0.3"/>
  <sheetData>
    <row r="2" spans="1:12" ht="18" x14ac:dyDescent="0.3">
      <c r="A2" s="3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" x14ac:dyDescent="0.35">
      <c r="A3" s="32"/>
      <c r="B3" s="36" t="s">
        <v>47</v>
      </c>
      <c r="C3" s="36"/>
      <c r="D3" s="36"/>
      <c r="E3" s="36"/>
      <c r="F3" s="36"/>
      <c r="G3" s="36"/>
      <c r="H3" s="36"/>
      <c r="I3" s="36"/>
      <c r="J3" s="33"/>
      <c r="K3" s="33"/>
      <c r="L3" s="33"/>
    </row>
    <row r="4" spans="1:12" ht="18" x14ac:dyDescent="0.35">
      <c r="A4" s="33"/>
      <c r="B4" s="36" t="s">
        <v>48</v>
      </c>
      <c r="C4" s="36"/>
      <c r="D4" s="36"/>
      <c r="E4" s="36"/>
      <c r="F4" s="36"/>
      <c r="G4" s="36"/>
      <c r="H4" s="36"/>
      <c r="I4" s="34"/>
      <c r="J4" s="33"/>
      <c r="K4" s="33"/>
      <c r="L4" s="33"/>
    </row>
  </sheetData>
  <mergeCells count="3">
    <mergeCell ref="A2:L2"/>
    <mergeCell ref="B3:I3"/>
    <mergeCell ref="B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5" sqref="B25"/>
    </sheetView>
  </sheetViews>
  <sheetFormatPr defaultColWidth="8.796875" defaultRowHeight="14.4" x14ac:dyDescent="0.3"/>
  <cols>
    <col min="1" max="16384" width="8.796875" style="2"/>
  </cols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7"/>
  <sheetViews>
    <sheetView tabSelected="1" zoomScale="197" zoomScaleNormal="197" zoomScalePageLayoutView="197" workbookViewId="0">
      <selection activeCell="B27" sqref="B27:B29"/>
    </sheetView>
  </sheetViews>
  <sheetFormatPr defaultColWidth="8.796875" defaultRowHeight="14.4" x14ac:dyDescent="0.3"/>
  <cols>
    <col min="1" max="1" width="32.5" style="2" customWidth="1"/>
    <col min="2" max="2" width="28.296875" style="2" customWidth="1"/>
    <col min="3" max="3" width="9.796875" style="2" customWidth="1"/>
    <col min="4" max="4" width="10.19921875" style="2" customWidth="1"/>
    <col min="5" max="7" width="17.69921875" style="2" customWidth="1"/>
    <col min="8" max="16384" width="8.796875" style="2"/>
  </cols>
  <sheetData>
    <row r="1" spans="1:5" x14ac:dyDescent="0.3">
      <c r="A1" s="1" t="s">
        <v>27</v>
      </c>
    </row>
    <row r="2" spans="1:5" x14ac:dyDescent="0.3">
      <c r="A2" s="18" t="s">
        <v>0</v>
      </c>
      <c r="B2" s="18" t="s">
        <v>1</v>
      </c>
    </row>
    <row r="3" spans="1:5" x14ac:dyDescent="0.3">
      <c r="A3" s="27" t="s">
        <v>2</v>
      </c>
      <c r="B3" s="3">
        <v>1</v>
      </c>
    </row>
    <row r="5" spans="1:5" x14ac:dyDescent="0.3">
      <c r="A5" s="1" t="s">
        <v>20</v>
      </c>
    </row>
    <row r="6" spans="1:5" x14ac:dyDescent="0.3">
      <c r="A6" s="19" t="s">
        <v>7</v>
      </c>
      <c r="B6" s="4"/>
    </row>
    <row r="7" spans="1:5" x14ac:dyDescent="0.3">
      <c r="A7" s="27" t="s">
        <v>8</v>
      </c>
      <c r="B7" s="3">
        <v>10</v>
      </c>
    </row>
    <row r="8" spans="1:5" x14ac:dyDescent="0.3">
      <c r="A8" s="27" t="s">
        <v>12</v>
      </c>
      <c r="B8" s="3">
        <v>1E-3</v>
      </c>
      <c r="E8" s="5"/>
    </row>
    <row r="9" spans="1:5" x14ac:dyDescent="0.3">
      <c r="A9" s="27" t="s">
        <v>10</v>
      </c>
      <c r="B9" s="6">
        <f>1/2204.62</f>
        <v>4.535929094356397E-4</v>
      </c>
    </row>
    <row r="11" spans="1:5" x14ac:dyDescent="0.3">
      <c r="A11" s="1" t="s">
        <v>21</v>
      </c>
    </row>
    <row r="12" spans="1:5" x14ac:dyDescent="0.3">
      <c r="A12" s="18" t="s">
        <v>3</v>
      </c>
      <c r="B12" s="18" t="s">
        <v>4</v>
      </c>
    </row>
    <row r="13" spans="1:5" x14ac:dyDescent="0.3">
      <c r="A13" s="27" t="s">
        <v>5</v>
      </c>
      <c r="B13" s="3">
        <v>53.06</v>
      </c>
    </row>
    <row r="15" spans="1:5" x14ac:dyDescent="0.3">
      <c r="A15" s="1" t="s">
        <v>22</v>
      </c>
    </row>
    <row r="16" spans="1:5" x14ac:dyDescent="0.3">
      <c r="A16" s="14"/>
      <c r="B16" s="15" t="s">
        <v>45</v>
      </c>
      <c r="C16" s="7"/>
      <c r="D16" s="7"/>
    </row>
    <row r="17" spans="1:27" x14ac:dyDescent="0.3">
      <c r="A17" s="16" t="s">
        <v>16</v>
      </c>
      <c r="B17" s="17" t="s">
        <v>6</v>
      </c>
      <c r="Z17" s="2" t="s">
        <v>16</v>
      </c>
      <c r="AA17" s="2" t="s">
        <v>43</v>
      </c>
    </row>
    <row r="18" spans="1:27" x14ac:dyDescent="0.3">
      <c r="A18" s="28" t="s">
        <v>42</v>
      </c>
      <c r="B18" s="31">
        <f>VLOOKUP(A18,$Z$18:$AA$19,2,FALSE)</f>
        <v>1662.5</v>
      </c>
      <c r="C18" s="2" t="s">
        <v>44</v>
      </c>
      <c r="Z18" s="27" t="s">
        <v>17</v>
      </c>
      <c r="AA18" s="30">
        <v>1186</v>
      </c>
    </row>
    <row r="19" spans="1:27" x14ac:dyDescent="0.3">
      <c r="A19" s="28" t="s">
        <v>31</v>
      </c>
      <c r="B19" s="24"/>
      <c r="Z19" s="3" t="s">
        <v>42</v>
      </c>
      <c r="AA19" s="30">
        <v>1662.5</v>
      </c>
    </row>
    <row r="21" spans="1:27" x14ac:dyDescent="0.3">
      <c r="A21" s="1" t="s">
        <v>19</v>
      </c>
    </row>
    <row r="22" spans="1:27" x14ac:dyDescent="0.3">
      <c r="A22" s="27" t="s">
        <v>9</v>
      </c>
      <c r="B22" s="6">
        <f>IF(ISBLANK(B19),B18*B9/1000,B19*B9/1000)</f>
        <v>7.5409821193675095E-4</v>
      </c>
      <c r="E22" s="8"/>
    </row>
    <row r="23" spans="1:27" x14ac:dyDescent="0.3">
      <c r="A23" s="27" t="s">
        <v>11</v>
      </c>
      <c r="B23" s="6">
        <f>B13*B8/B7</f>
        <v>5.306E-3</v>
      </c>
    </row>
    <row r="25" spans="1:27" x14ac:dyDescent="0.3">
      <c r="A25" s="13" t="s">
        <v>23</v>
      </c>
      <c r="B25" s="13" t="s">
        <v>13</v>
      </c>
      <c r="C25" s="13" t="s">
        <v>35</v>
      </c>
      <c r="D25" s="13" t="s">
        <v>15</v>
      </c>
    </row>
    <row r="26" spans="1:27" x14ac:dyDescent="0.3">
      <c r="A26" s="25" t="s">
        <v>24</v>
      </c>
      <c r="B26" s="11" t="s">
        <v>18</v>
      </c>
      <c r="C26" s="12">
        <f>ROUND($B$22*100,2)</f>
        <v>0.08</v>
      </c>
      <c r="D26" s="12">
        <f>ROUND($B$23*100,1)</f>
        <v>0.5</v>
      </c>
      <c r="G26" s="2" t="s">
        <v>14</v>
      </c>
    </row>
    <row r="27" spans="1:27" x14ac:dyDescent="0.3">
      <c r="A27" s="26" t="s">
        <v>32</v>
      </c>
      <c r="B27" s="23">
        <v>0</v>
      </c>
      <c r="C27" s="12">
        <f>ROUND($B$22*100*$B27,1)</f>
        <v>0</v>
      </c>
      <c r="D27" s="12">
        <f>ROUND($B$23*100*$B27,1)</f>
        <v>0</v>
      </c>
      <c r="E27" s="2" t="s">
        <v>28</v>
      </c>
    </row>
    <row r="28" spans="1:27" x14ac:dyDescent="0.3">
      <c r="A28" s="26" t="s">
        <v>33</v>
      </c>
      <c r="B28" s="23">
        <v>0</v>
      </c>
      <c r="C28" s="12">
        <f>ROUND($B$22*100*$B28,1)</f>
        <v>0</v>
      </c>
      <c r="D28" s="12">
        <f>ROUND($B$23*100*$B28,1)</f>
        <v>0</v>
      </c>
      <c r="E28" s="2" t="s">
        <v>29</v>
      </c>
    </row>
    <row r="29" spans="1:27" x14ac:dyDescent="0.3">
      <c r="A29" s="26" t="s">
        <v>34</v>
      </c>
      <c r="B29" s="23">
        <v>0</v>
      </c>
      <c r="C29" s="12">
        <f>ROUND($B$22*100*$B29,1)</f>
        <v>0</v>
      </c>
      <c r="D29" s="12">
        <f>ROUND($B$23*100*$B29,1)</f>
        <v>0</v>
      </c>
      <c r="E29" s="2" t="s">
        <v>30</v>
      </c>
    </row>
    <row r="30" spans="1:27" x14ac:dyDescent="0.3">
      <c r="A30" s="10"/>
      <c r="B30" s="10"/>
      <c r="C30" s="9"/>
      <c r="D30" s="9"/>
    </row>
    <row r="31" spans="1:27" x14ac:dyDescent="0.3">
      <c r="A31" s="38" t="s">
        <v>38</v>
      </c>
      <c r="B31" s="39"/>
      <c r="C31" s="13" t="s">
        <v>35</v>
      </c>
      <c r="D31" s="13" t="s">
        <v>15</v>
      </c>
    </row>
    <row r="32" spans="1:27" x14ac:dyDescent="0.3">
      <c r="A32" s="37" t="s">
        <v>41</v>
      </c>
      <c r="B32" s="37"/>
      <c r="C32" s="22">
        <v>6.99</v>
      </c>
      <c r="D32" s="29">
        <f>45.3182+36.4796</f>
        <v>81.797799999999995</v>
      </c>
    </row>
    <row r="34" spans="1:4" ht="28.8" x14ac:dyDescent="0.3">
      <c r="A34" s="38" t="s">
        <v>36</v>
      </c>
      <c r="B34" s="39"/>
      <c r="C34" s="20" t="s">
        <v>39</v>
      </c>
      <c r="D34" s="20" t="s">
        <v>40</v>
      </c>
    </row>
    <row r="35" spans="1:4" x14ac:dyDescent="0.3">
      <c r="A35" s="37" t="s">
        <v>37</v>
      </c>
      <c r="B35" s="37"/>
      <c r="C35" s="21">
        <f t="shared" ref="C35:D37" si="0">C27/C$32</f>
        <v>0</v>
      </c>
      <c r="D35" s="21">
        <f t="shared" si="0"/>
        <v>0</v>
      </c>
    </row>
    <row r="36" spans="1:4" x14ac:dyDescent="0.3">
      <c r="A36" s="37" t="s">
        <v>25</v>
      </c>
      <c r="B36" s="37"/>
      <c r="C36" s="21">
        <f t="shared" si="0"/>
        <v>0</v>
      </c>
      <c r="D36" s="21">
        <f t="shared" si="0"/>
        <v>0</v>
      </c>
    </row>
    <row r="37" spans="1:4" x14ac:dyDescent="0.3">
      <c r="A37" s="37" t="s">
        <v>26</v>
      </c>
      <c r="B37" s="37"/>
      <c r="C37" s="21">
        <f t="shared" si="0"/>
        <v>0</v>
      </c>
      <c r="D37" s="21">
        <f t="shared" si="0"/>
        <v>0</v>
      </c>
    </row>
  </sheetData>
  <mergeCells count="6">
    <mergeCell ref="A37:B37"/>
    <mergeCell ref="A31:B31"/>
    <mergeCell ref="A32:B32"/>
    <mergeCell ref="A34:B34"/>
    <mergeCell ref="A35:B35"/>
    <mergeCell ref="A36:B36"/>
  </mergeCells>
  <dataValidations count="1">
    <dataValidation type="list" allowBlank="1" showInputMessage="1" showErrorMessage="1" sqref="A18" xr:uid="{00000000-0002-0000-0200-000000000000}">
      <formula1>Region</formula1>
    </dataValidation>
  </dataValidations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Sheet</vt:lpstr>
      <vt:lpstr>Notes</vt:lpstr>
      <vt:lpstr>CO2 Model</vt:lpstr>
      <vt:lpstr>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Koliner</dc:creator>
  <cp:lastModifiedBy>Whitfield, Whitney</cp:lastModifiedBy>
  <dcterms:created xsi:type="dcterms:W3CDTF">2019-09-25T15:42:28Z</dcterms:created>
  <dcterms:modified xsi:type="dcterms:W3CDTF">2023-04-26T17:13:17Z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91f082-e357-48ae-be1c-7e151bab59c6_Enabled">
    <vt:lpwstr>true</vt:lpwstr>
  </property>
  <property fmtid="{D5CDD505-2E9C-101B-9397-08002B2CF9AE}" pid="3" name="MSIP_Label_4391f082-e357-48ae-be1c-7e151bab59c6_SetDate">
    <vt:lpwstr>2023-04-21T14:15:07Z</vt:lpwstr>
  </property>
  <property fmtid="{D5CDD505-2E9C-101B-9397-08002B2CF9AE}" pid="4" name="MSIP_Label_4391f082-e357-48ae-be1c-7e151bab59c6_Method">
    <vt:lpwstr>Standard</vt:lpwstr>
  </property>
  <property fmtid="{D5CDD505-2E9C-101B-9397-08002B2CF9AE}" pid="5" name="MSIP_Label_4391f082-e357-48ae-be1c-7e151bab59c6_Name">
    <vt:lpwstr>4391f082-e357-48ae-be1c-7e151bab59c6</vt:lpwstr>
  </property>
  <property fmtid="{D5CDD505-2E9C-101B-9397-08002B2CF9AE}" pid="6" name="MSIP_Label_4391f082-e357-48ae-be1c-7e151bab59c6_SiteId">
    <vt:lpwstr>e0c13469-6a2d-4ac3-835b-8ec9ed03c9a7</vt:lpwstr>
  </property>
  <property fmtid="{D5CDD505-2E9C-101B-9397-08002B2CF9AE}" pid="7" name="MSIP_Label_4391f082-e357-48ae-be1c-7e151bab59c6_ActionId">
    <vt:lpwstr>f195e231-bb9a-42e2-9c73-db0a772ae825</vt:lpwstr>
  </property>
  <property fmtid="{D5CDD505-2E9C-101B-9397-08002B2CF9AE}" pid="8" name="MSIP_Label_4391f082-e357-48ae-be1c-7e151bab59c6_ContentBits">
    <vt:lpwstr>0</vt:lpwstr>
  </property>
</Properties>
</file>